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'Sheet1'!$A$1:$M$49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<sst xmlns="http://schemas.openxmlformats.org/spreadsheetml/2006/main" count="63" uniqueCount="52">
  <si>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 </t>
  </si>
  <si>
    <t>Actuals</t>
  </si>
  <si>
    <t>Actual</t>
  </si>
  <si>
    <t>Budget</t>
  </si>
  <si>
    <t>Forecast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</si>
  <si>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</si>
  <si>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</si>
  <si>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</si>
  <si>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</si>
  <si>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</si>
  <si>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</si>
  <si>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</si>
  <si>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</si>
  <si>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</si>
  <si>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BEGINNING WORKING CAPITAL BALANCE</t>
  </si>
  <si>
    <t>REVENUE</t>
  </si>
  <si>
    <t xml:space="preserve">     G.V.W.</t>
  </si>
  <si>
    <t xml:space="preserve">     Gas Tax</t>
  </si>
  <si>
    <t xml:space="preserve">      Alcohol Incentive (Hardin)</t>
  </si>
  <si>
    <t xml:space="preserve">      Alcohol Incentive (Miles City)</t>
  </si>
  <si>
    <t xml:space="preserve">      Alcohol Incentive (Great Falls)</t>
  </si>
  <si>
    <t xml:space="preserve">     Diesel Tax</t>
  </si>
  <si>
    <t xml:space="preserve">     Noxious Weed Trust </t>
  </si>
  <si>
    <t xml:space="preserve">     Other</t>
  </si>
  <si>
    <t xml:space="preserve">     Interest</t>
  </si>
  <si>
    <t xml:space="preserve">    General Fund</t>
  </si>
  <si>
    <t xml:space="preserve">              TOTAL REVENUE</t>
  </si>
  <si>
    <t>AVAILABLE WORKING CAPITAL</t>
  </si>
  <si>
    <t>EXPENDITURES</t>
  </si>
  <si>
    <t>General Operations</t>
  </si>
  <si>
    <t>Indirect Cost Plan</t>
  </si>
  <si>
    <t xml:space="preserve">Construction </t>
  </si>
  <si>
    <t>Maintenance</t>
  </si>
  <si>
    <t>Motor Carrier Services</t>
  </si>
  <si>
    <t>Transportation Planning</t>
  </si>
  <si>
    <t>Local Government</t>
  </si>
  <si>
    <t>Bond Principal and Interest</t>
  </si>
  <si>
    <t>Equipment  Contributed Capital</t>
  </si>
  <si>
    <t>Dept of Justice</t>
  </si>
  <si>
    <t>Motor Vehicle Division</t>
  </si>
  <si>
    <t>Fish Wildlife &amp; Parks</t>
  </si>
  <si>
    <t>A &amp; E</t>
  </si>
  <si>
    <t>Other Expenditures</t>
  </si>
  <si>
    <t>TOTAL EXPENDITURES</t>
  </si>
  <si>
    <t>ENDING WORKING CAPITAL BALANCE</t>
  </si>
  <si>
    <t>FY 09</t>
  </si>
  <si>
    <t xml:space="preserve">State Funded Construction </t>
  </si>
  <si>
    <t>Budget (Req)</t>
  </si>
  <si>
    <t>Department of Transportation and the Office of Budget and Program Planning</t>
  </si>
  <si>
    <t>Long-Range Planning Document</t>
  </si>
  <si>
    <t>Highway State Special Revenue Account</t>
  </si>
  <si>
    <t>NOTE:  The DOT will resubmit the budget for the Construction Program in late November to reflect more accurate projections.  This resubmission may change this document slightly.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</si>
</sst>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mmmm\ d\,\ yyyy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165" fontId="5" fillId="0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5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15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5" fillId="0" borderId="0" xfId="15" applyNumberFormat="1" applyFont="1" applyFill="1" applyAlignment="1">
      <alignment/>
    </xf>
    <xf numFmtId="43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2114550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09575" y="0"/>
          <a:ext cx="1704975" cy="12668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LFD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2114550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09575" y="0"/>
          <a:ext cx="1704975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75" zoomScaleNormal="75" workbookViewId="0" topLeftCell="A1">
      <selection activeCell="B2" sqref="B2:L2"/>
    </sheetView>
  </sheetViews>
  <sheetFormatPr defaultColWidth="9.140625" defaultRowHeight="12.75"/>
  <cols>
    <col min="1" max="1" width="1.7109375" style="0" customWidth="1"/>
    <col min="2" max="2" width="48.421875" style="0" bestFit="1" customWidth="1"/>
    <col min="3" max="3" width="17.8515625" style="0" customWidth="1"/>
    <col min="4" max="4" width="17.421875" style="0" customWidth="1"/>
    <col min="5" max="5" width="17.57421875" style="0" customWidth="1"/>
    <col min="6" max="6" width="16.28125" style="0" bestFit="1" customWidth="1"/>
    <col min="7" max="7" width="17.00390625" style="0" customWidth="1"/>
    <col min="8" max="8" width="17.8515625" style="0" customWidth="1"/>
    <col min="9" max="9" width="17.28125" style="0" customWidth="1"/>
    <col min="10" max="10" width="16.140625" style="0" customWidth="1"/>
    <col min="11" max="11" width="16.7109375" style="0" customWidth="1"/>
    <col min="12" max="12" width="16.421875" style="0" bestFit="1" customWidth="1"/>
    <col min="13" max="13" width="1.7109375" style="0" customWidth="1"/>
  </cols>
  <sheetData>
    <row r="1" spans="1:13" ht="9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8" customHeight="1">
      <c r="A2" s="32"/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33" t="s">
        <v>0</v>
      </c>
    </row>
    <row r="3" spans="1:13" ht="18">
      <c r="A3" s="32"/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33" t="s">
        <v>0</v>
      </c>
    </row>
    <row r="4" spans="1:13" ht="14.25" customHeight="1">
      <c r="A4" s="32"/>
      <c r="B4" s="50" t="s">
        <v>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33" t="s">
        <v>0</v>
      </c>
    </row>
    <row r="5" spans="1:13" ht="14.25" customHeight="1">
      <c r="A5" s="46"/>
      <c r="B5" s="51">
        <v>37575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48" t="s">
        <v>0</v>
      </c>
    </row>
    <row r="6" spans="1:13" ht="15">
      <c r="A6" s="32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3" t="s">
        <v>0</v>
      </c>
    </row>
    <row r="7" spans="1:13" ht="15">
      <c r="A7" s="32"/>
      <c r="B7" s="34"/>
      <c r="C7" s="34"/>
      <c r="D7" s="35"/>
      <c r="E7" s="34"/>
      <c r="F7" s="34"/>
      <c r="G7" s="34"/>
      <c r="H7" s="34"/>
      <c r="I7" s="34"/>
      <c r="J7" s="34"/>
      <c r="K7" s="34"/>
      <c r="L7" s="34"/>
      <c r="M7" s="33" t="s">
        <v>0</v>
      </c>
    </row>
    <row r="8" spans="1:13" ht="15">
      <c r="A8" s="32"/>
      <c r="B8" s="36"/>
      <c r="C8" s="37" t="s">
        <v>1</v>
      </c>
      <c r="D8" s="37" t="s">
        <v>1</v>
      </c>
      <c r="E8" s="37" t="s">
        <v>2</v>
      </c>
      <c r="F8" s="37" t="s">
        <v>3</v>
      </c>
      <c r="G8" s="37" t="s">
        <v>47</v>
      </c>
      <c r="H8" s="37" t="s">
        <v>47</v>
      </c>
      <c r="I8" s="37" t="s">
        <v>4</v>
      </c>
      <c r="J8" s="37" t="s">
        <v>4</v>
      </c>
      <c r="K8" s="37" t="s">
        <v>4</v>
      </c>
      <c r="L8" s="37" t="s">
        <v>4</v>
      </c>
      <c r="M8" s="33"/>
    </row>
    <row r="9" spans="1:13" ht="15">
      <c r="A9" s="32"/>
      <c r="B9" s="38"/>
      <c r="C9" s="37" t="s">
        <v>5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45</v>
      </c>
      <c r="M9" s="33"/>
    </row>
    <row r="10" spans="1:13" ht="15.75">
      <c r="A10" s="32"/>
      <c r="B10" s="39" t="s">
        <v>14</v>
      </c>
      <c r="C10" s="40">
        <v>48974472</v>
      </c>
      <c r="D10" s="40">
        <f aca="true" t="shared" si="0" ref="D10:L10">C46</f>
        <v>40841664.30000001</v>
      </c>
      <c r="E10" s="40">
        <f t="shared" si="0"/>
        <v>40865721.660000026</v>
      </c>
      <c r="F10" s="40">
        <f t="shared" si="0"/>
        <v>51478304.31000003</v>
      </c>
      <c r="G10" s="40">
        <f t="shared" si="0"/>
        <v>34149969.31000003</v>
      </c>
      <c r="H10" s="40">
        <f t="shared" si="0"/>
        <v>20596247.310000032</v>
      </c>
      <c r="I10" s="40">
        <f t="shared" si="0"/>
        <v>8991457.310000032</v>
      </c>
      <c r="J10" s="40">
        <f t="shared" si="0"/>
        <v>-948748.2299999893</v>
      </c>
      <c r="K10" s="40">
        <f t="shared" si="0"/>
        <v>-12881457.231299996</v>
      </c>
      <c r="L10" s="40">
        <f t="shared" si="0"/>
        <v>-26550735.708039016</v>
      </c>
      <c r="M10" s="33"/>
    </row>
    <row r="11" spans="1:13" ht="12" customHeight="1">
      <c r="A11" s="32"/>
      <c r="B11" s="36"/>
      <c r="C11" s="41"/>
      <c r="D11" s="41"/>
      <c r="E11" s="41"/>
      <c r="F11" s="41"/>
      <c r="G11" s="41"/>
      <c r="H11" s="41"/>
      <c r="I11" s="41"/>
      <c r="J11" s="41"/>
      <c r="K11" s="41"/>
      <c r="L11" s="18"/>
      <c r="M11" s="33"/>
    </row>
    <row r="12" spans="1:13" ht="15.75">
      <c r="A12" s="32"/>
      <c r="B12" s="39" t="s">
        <v>15</v>
      </c>
      <c r="C12" s="40"/>
      <c r="D12" s="40"/>
      <c r="E12" s="40"/>
      <c r="F12" s="40"/>
      <c r="G12" s="40"/>
      <c r="H12" s="40"/>
      <c r="I12" s="40"/>
      <c r="J12" s="18"/>
      <c r="K12" s="18"/>
      <c r="L12" s="18"/>
      <c r="M12" s="33"/>
    </row>
    <row r="13" spans="1:13" ht="15">
      <c r="A13" s="32"/>
      <c r="B13" s="36" t="s">
        <v>16</v>
      </c>
      <c r="C13" s="40">
        <v>33934696</v>
      </c>
      <c r="D13" s="40">
        <v>31127852</v>
      </c>
      <c r="E13" s="40">
        <v>26251835</v>
      </c>
      <c r="F13" s="40">
        <v>26693387</v>
      </c>
      <c r="G13" s="40">
        <v>26155178</v>
      </c>
      <c r="H13" s="40">
        <v>25599228</v>
      </c>
      <c r="I13" s="40">
        <v>25357499</v>
      </c>
      <c r="J13" s="40">
        <v>25489358</v>
      </c>
      <c r="K13" s="40">
        <v>25621903</v>
      </c>
      <c r="L13" s="40">
        <v>25755137</v>
      </c>
      <c r="M13" s="33"/>
    </row>
    <row r="14" spans="1:13" ht="15">
      <c r="A14" s="32"/>
      <c r="B14" s="36" t="s">
        <v>17</v>
      </c>
      <c r="C14" s="40">
        <v>124679120</v>
      </c>
      <c r="D14" s="40">
        <v>122018742</v>
      </c>
      <c r="E14" s="40">
        <v>125907096</v>
      </c>
      <c r="F14" s="40">
        <v>126532606</v>
      </c>
      <c r="G14" s="40">
        <v>127195599</v>
      </c>
      <c r="H14" s="40">
        <v>127861974</v>
      </c>
      <c r="I14" s="40">
        <v>128531749</v>
      </c>
      <c r="J14" s="40">
        <v>129204942</v>
      </c>
      <c r="K14" s="40">
        <v>129881569</v>
      </c>
      <c r="L14" s="40">
        <f>SUM(K14*1.0052)</f>
        <v>130556953.1588</v>
      </c>
      <c r="M14" s="33"/>
    </row>
    <row r="15" spans="1:13" ht="15">
      <c r="A15" s="32"/>
      <c r="B15" s="36" t="s">
        <v>18</v>
      </c>
      <c r="C15" s="40"/>
      <c r="D15" s="40"/>
      <c r="E15" s="40"/>
      <c r="F15" s="40"/>
      <c r="G15" s="40">
        <v>-1750000</v>
      </c>
      <c r="H15" s="40">
        <v>-3000000</v>
      </c>
      <c r="I15" s="40">
        <v>-3000000</v>
      </c>
      <c r="J15" s="40">
        <v>-3000000</v>
      </c>
      <c r="K15" s="40">
        <v>-3000000</v>
      </c>
      <c r="L15" s="40">
        <v>-3000000</v>
      </c>
      <c r="M15" s="33"/>
    </row>
    <row r="16" spans="1:13" ht="15">
      <c r="A16" s="32"/>
      <c r="B16" s="36" t="s">
        <v>19</v>
      </c>
      <c r="C16" s="40"/>
      <c r="D16" s="40"/>
      <c r="E16" s="40"/>
      <c r="F16" s="40"/>
      <c r="G16" s="40">
        <v>0</v>
      </c>
      <c r="H16" s="40">
        <v>-2250000</v>
      </c>
      <c r="I16" s="40">
        <v>-2250000</v>
      </c>
      <c r="J16" s="40">
        <v>-2250000</v>
      </c>
      <c r="K16" s="40">
        <v>-2250000</v>
      </c>
      <c r="L16" s="40">
        <v>-2250000</v>
      </c>
      <c r="M16" s="33"/>
    </row>
    <row r="17" spans="1:13" ht="15">
      <c r="A17" s="32"/>
      <c r="B17" s="36" t="s">
        <v>20</v>
      </c>
      <c r="C17" s="40"/>
      <c r="D17" s="40"/>
      <c r="E17" s="40"/>
      <c r="F17" s="40"/>
      <c r="G17" s="40">
        <v>0</v>
      </c>
      <c r="H17" s="40">
        <v>-750000</v>
      </c>
      <c r="I17" s="40">
        <v>-750000</v>
      </c>
      <c r="J17" s="40">
        <v>-750000</v>
      </c>
      <c r="K17" s="40">
        <v>-750000</v>
      </c>
      <c r="L17" s="40">
        <v>-750000</v>
      </c>
      <c r="M17" s="33"/>
    </row>
    <row r="18" spans="1:13" ht="15">
      <c r="A18" s="32"/>
      <c r="B18" s="36" t="s">
        <v>21</v>
      </c>
      <c r="C18" s="40">
        <v>54259213</v>
      </c>
      <c r="D18" s="40">
        <v>51861491</v>
      </c>
      <c r="E18" s="40">
        <v>56094739</v>
      </c>
      <c r="F18" s="40">
        <v>57048349</v>
      </c>
      <c r="G18" s="40">
        <v>58018171</v>
      </c>
      <c r="H18" s="40">
        <v>59004480</v>
      </c>
      <c r="I18" s="40">
        <v>60007556</v>
      </c>
      <c r="J18" s="40">
        <v>61027685</v>
      </c>
      <c r="K18" s="40">
        <v>62065156</v>
      </c>
      <c r="L18" s="40">
        <f>SUM(K18*1.017)</f>
        <v>63120263.651999995</v>
      </c>
      <c r="M18" s="33"/>
    </row>
    <row r="19" spans="1:13" ht="15">
      <c r="A19" s="32"/>
      <c r="B19" s="36" t="s">
        <v>22</v>
      </c>
      <c r="C19" s="40">
        <v>-1125000</v>
      </c>
      <c r="D19" s="40">
        <v>-1125000</v>
      </c>
      <c r="E19" s="40">
        <v>-100000</v>
      </c>
      <c r="F19" s="40">
        <v>-100000</v>
      </c>
      <c r="G19" s="40">
        <v>-100000</v>
      </c>
      <c r="H19" s="40">
        <v>-100000</v>
      </c>
      <c r="I19" s="40">
        <v>-100000</v>
      </c>
      <c r="J19" s="40">
        <v>-100000</v>
      </c>
      <c r="K19" s="40">
        <v>-100000</v>
      </c>
      <c r="L19" s="40">
        <v>-100000</v>
      </c>
      <c r="M19" s="33"/>
    </row>
    <row r="20" spans="1:13" ht="15">
      <c r="A20" s="32"/>
      <c r="B20" s="36" t="s">
        <v>23</v>
      </c>
      <c r="C20" s="40">
        <v>6266231</v>
      </c>
      <c r="D20" s="40">
        <f>5897083+96978+113578+7690+1661+75000+294867+188329+573948</f>
        <v>7249134</v>
      </c>
      <c r="E20" s="40">
        <v>3914519</v>
      </c>
      <c r="F20" s="40">
        <f aca="true" t="shared" si="1" ref="F20:K20">+E20</f>
        <v>3914519</v>
      </c>
      <c r="G20" s="40">
        <f t="shared" si="1"/>
        <v>3914519</v>
      </c>
      <c r="H20" s="40">
        <f t="shared" si="1"/>
        <v>3914519</v>
      </c>
      <c r="I20" s="40">
        <f t="shared" si="1"/>
        <v>3914519</v>
      </c>
      <c r="J20" s="40">
        <f t="shared" si="1"/>
        <v>3914519</v>
      </c>
      <c r="K20" s="40">
        <f t="shared" si="1"/>
        <v>3914519</v>
      </c>
      <c r="L20" s="40">
        <f>+K20</f>
        <v>3914519</v>
      </c>
      <c r="M20" s="33"/>
    </row>
    <row r="21" spans="1:13" ht="15">
      <c r="A21" s="32"/>
      <c r="B21" s="36" t="s">
        <v>24</v>
      </c>
      <c r="C21" s="40"/>
      <c r="D21" s="40"/>
      <c r="E21" s="40">
        <v>846548</v>
      </c>
      <c r="F21" s="40">
        <v>600000</v>
      </c>
      <c r="G21" s="40">
        <f>+F21</f>
        <v>600000</v>
      </c>
      <c r="H21" s="40">
        <v>250000</v>
      </c>
      <c r="I21" s="40">
        <v>250000</v>
      </c>
      <c r="J21" s="40">
        <v>0</v>
      </c>
      <c r="K21" s="40">
        <f>+J21</f>
        <v>0</v>
      </c>
      <c r="L21" s="40">
        <f>+K21</f>
        <v>0</v>
      </c>
      <c r="M21" s="33"/>
    </row>
    <row r="22" spans="1:13" ht="15">
      <c r="A22" s="32"/>
      <c r="B22" s="36" t="s">
        <v>25</v>
      </c>
      <c r="C22" s="40"/>
      <c r="D22" s="40"/>
      <c r="E22" s="40">
        <v>0</v>
      </c>
      <c r="F22" s="40">
        <v>75000</v>
      </c>
      <c r="G22" s="40">
        <v>0</v>
      </c>
      <c r="H22" s="40">
        <v>0</v>
      </c>
      <c r="I22" s="40">
        <v>3050203</v>
      </c>
      <c r="J22" s="40">
        <v>3095956</v>
      </c>
      <c r="K22" s="40">
        <v>3142395</v>
      </c>
      <c r="L22" s="40">
        <f>SUM(K22*1.015)</f>
        <v>3189530.925</v>
      </c>
      <c r="M22" s="33"/>
    </row>
    <row r="23" spans="1:13" ht="15.75">
      <c r="A23" s="32"/>
      <c r="B23" s="39" t="s">
        <v>26</v>
      </c>
      <c r="C23" s="40">
        <f aca="true" t="shared" si="2" ref="C23:L23">SUM(C13:C22)</f>
        <v>218014260</v>
      </c>
      <c r="D23" s="40">
        <f t="shared" si="2"/>
        <v>211132219</v>
      </c>
      <c r="E23" s="40">
        <f t="shared" si="2"/>
        <v>212914737</v>
      </c>
      <c r="F23" s="40">
        <f t="shared" si="2"/>
        <v>214763861</v>
      </c>
      <c r="G23" s="40">
        <f t="shared" si="2"/>
        <v>214033467</v>
      </c>
      <c r="H23" s="40">
        <f t="shared" si="2"/>
        <v>210530201</v>
      </c>
      <c r="I23" s="40">
        <f t="shared" si="2"/>
        <v>215011526</v>
      </c>
      <c r="J23" s="40">
        <f t="shared" si="2"/>
        <v>216632460</v>
      </c>
      <c r="K23" s="40">
        <f t="shared" si="2"/>
        <v>218525542</v>
      </c>
      <c r="L23" s="40">
        <f t="shared" si="2"/>
        <v>220436403.73580003</v>
      </c>
      <c r="M23" s="33"/>
    </row>
    <row r="24" spans="1:13" ht="12" customHeight="1">
      <c r="A24" s="32"/>
      <c r="B24" s="3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/>
    </row>
    <row r="25" spans="1:13" ht="15.75">
      <c r="A25" s="32"/>
      <c r="B25" s="39" t="s">
        <v>27</v>
      </c>
      <c r="C25" s="40">
        <f aca="true" t="shared" si="3" ref="C25:L25">C10+C23</f>
        <v>266988732</v>
      </c>
      <c r="D25" s="40">
        <f t="shared" si="3"/>
        <v>251973883.3</v>
      </c>
      <c r="E25" s="40">
        <f t="shared" si="3"/>
        <v>253780458.66000003</v>
      </c>
      <c r="F25" s="40">
        <f t="shared" si="3"/>
        <v>266242165.31000003</v>
      </c>
      <c r="G25" s="40">
        <f t="shared" si="3"/>
        <v>248183436.31000003</v>
      </c>
      <c r="H25" s="40">
        <f t="shared" si="3"/>
        <v>231126448.31000003</v>
      </c>
      <c r="I25" s="40">
        <f t="shared" si="3"/>
        <v>224002983.31000003</v>
      </c>
      <c r="J25" s="40">
        <f t="shared" si="3"/>
        <v>215683711.77</v>
      </c>
      <c r="K25" s="40">
        <f t="shared" si="3"/>
        <v>205644084.7687</v>
      </c>
      <c r="L25" s="40">
        <f t="shared" si="3"/>
        <v>193885668.027761</v>
      </c>
      <c r="M25" s="33"/>
    </row>
    <row r="26" spans="1:13" ht="12" customHeight="1">
      <c r="A26" s="32"/>
      <c r="B26" s="3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/>
    </row>
    <row r="27" spans="1:13" ht="12" customHeight="1">
      <c r="A27" s="32"/>
      <c r="B27" s="3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5.75">
      <c r="A28" s="32"/>
      <c r="B28" s="39" t="s">
        <v>28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/>
    </row>
    <row r="29" spans="1:13" ht="15">
      <c r="A29" s="32"/>
      <c r="B29" s="36" t="s">
        <v>29</v>
      </c>
      <c r="C29" s="40">
        <v>14035038</v>
      </c>
      <c r="D29" s="40">
        <f>30780558-16712000</f>
        <v>14068558</v>
      </c>
      <c r="E29" s="40">
        <v>16709060</v>
      </c>
      <c r="F29" s="42">
        <v>17228570</v>
      </c>
      <c r="G29" s="40">
        <f>19607155+26470</f>
        <v>19633625</v>
      </c>
      <c r="H29" s="40">
        <f>19973540+26404</f>
        <v>19999944</v>
      </c>
      <c r="I29" s="40">
        <f>SUM(G29*1.03)</f>
        <v>20222633.75</v>
      </c>
      <c r="J29" s="40">
        <f>SUM(H29*1.03)</f>
        <v>20599942.32</v>
      </c>
      <c r="K29" s="40">
        <f>SUM(I29*1.03)</f>
        <v>20829312.7625</v>
      </c>
      <c r="L29" s="40">
        <f>SUM(J29*1.03)</f>
        <v>21217940.5896</v>
      </c>
      <c r="M29" s="33"/>
    </row>
    <row r="30" spans="1:13" ht="15">
      <c r="A30" s="32"/>
      <c r="B30" s="36" t="s">
        <v>30</v>
      </c>
      <c r="C30" s="40"/>
      <c r="D30" s="40"/>
      <c r="E30" s="40">
        <v>-5000000</v>
      </c>
      <c r="F30" s="40">
        <v>-5000000</v>
      </c>
      <c r="G30" s="40">
        <v>-5000000</v>
      </c>
      <c r="H30" s="40">
        <v>-5000000</v>
      </c>
      <c r="I30" s="40">
        <v>-5000000</v>
      </c>
      <c r="J30" s="40">
        <v>-5000000</v>
      </c>
      <c r="K30" s="40">
        <v>-5000000</v>
      </c>
      <c r="L30" s="40">
        <v>-5000000</v>
      </c>
      <c r="M30" s="33"/>
    </row>
    <row r="31" spans="1:13" ht="15">
      <c r="A31" s="32"/>
      <c r="B31" s="36" t="s">
        <v>31</v>
      </c>
      <c r="C31" s="40">
        <f>55501197+21882375.47+0.41</f>
        <v>77383572.88</v>
      </c>
      <c r="D31" s="40">
        <v>51421659</v>
      </c>
      <c r="E31" s="40">
        <v>56356330</v>
      </c>
      <c r="F31" s="40">
        <f>65584331</f>
        <v>65584331</v>
      </c>
      <c r="G31" s="40">
        <f>85687945-G32</f>
        <v>72584159</v>
      </c>
      <c r="H31" s="40">
        <f>79778180-H32</f>
        <v>62354349</v>
      </c>
      <c r="I31" s="40">
        <f>66548378</f>
        <v>66548378</v>
      </c>
      <c r="J31" s="40">
        <f aca="true" t="shared" si="4" ref="J31:L32">+I31</f>
        <v>66548378</v>
      </c>
      <c r="K31" s="40">
        <f t="shared" si="4"/>
        <v>66548378</v>
      </c>
      <c r="L31" s="40">
        <f t="shared" si="4"/>
        <v>66548378</v>
      </c>
      <c r="M31" s="33"/>
    </row>
    <row r="32" spans="1:13" ht="15">
      <c r="A32" s="32"/>
      <c r="B32" s="36" t="s">
        <v>46</v>
      </c>
      <c r="C32" s="40">
        <v>13507559.8</v>
      </c>
      <c r="D32" s="40">
        <v>10265207</v>
      </c>
      <c r="E32" s="40">
        <v>1279869</v>
      </c>
      <c r="F32" s="40">
        <f>18470867</f>
        <v>18470867</v>
      </c>
      <c r="G32" s="40">
        <f>13103786</f>
        <v>13103786</v>
      </c>
      <c r="H32" s="40">
        <f>17423831</f>
        <v>17423831</v>
      </c>
      <c r="I32" s="40">
        <f>12500000</f>
        <v>12500000</v>
      </c>
      <c r="J32" s="40">
        <f t="shared" si="4"/>
        <v>12500000</v>
      </c>
      <c r="K32" s="40">
        <f t="shared" si="4"/>
        <v>12500000</v>
      </c>
      <c r="L32" s="40">
        <f t="shared" si="4"/>
        <v>12500000</v>
      </c>
      <c r="M32" s="33"/>
    </row>
    <row r="33" spans="1:13" ht="15">
      <c r="A33" s="32"/>
      <c r="B33" s="36" t="s">
        <v>32</v>
      </c>
      <c r="C33" s="40">
        <v>69930872</v>
      </c>
      <c r="D33" s="40">
        <v>71661072</v>
      </c>
      <c r="E33" s="40">
        <f>73481074+167214</f>
        <v>73648288</v>
      </c>
      <c r="F33" s="40">
        <v>78510319</v>
      </c>
      <c r="G33" s="40">
        <v>81335243</v>
      </c>
      <c r="H33" s="40">
        <v>81628131</v>
      </c>
      <c r="I33" s="40">
        <f>SUM(G33*1.03)</f>
        <v>83775300.29</v>
      </c>
      <c r="J33" s="40">
        <f>SUM(I33*1.03)</f>
        <v>86288559.2987</v>
      </c>
      <c r="K33" s="40">
        <f>SUM(J33*1.03)</f>
        <v>88877216.07766101</v>
      </c>
      <c r="L33" s="40">
        <f>SUM(K33*1.03)</f>
        <v>91543532.55999084</v>
      </c>
      <c r="M33" s="33"/>
    </row>
    <row r="34" spans="1:13" ht="15">
      <c r="A34" s="32"/>
      <c r="B34" s="36" t="s">
        <v>33</v>
      </c>
      <c r="C34" s="40">
        <v>4823499.56</v>
      </c>
      <c r="D34" s="40">
        <v>4707932</v>
      </c>
      <c r="E34" s="40">
        <v>4813761</v>
      </c>
      <c r="F34" s="40">
        <v>5297604</v>
      </c>
      <c r="G34" s="40">
        <v>5247636</v>
      </c>
      <c r="H34" s="40">
        <v>5293111</v>
      </c>
      <c r="I34" s="40">
        <f>SUM(G34*1.03)</f>
        <v>5405065.08</v>
      </c>
      <c r="J34" s="40">
        <f>SUM(H34*1.03)</f>
        <v>5451904.33</v>
      </c>
      <c r="K34" s="40">
        <f>SUM(I34*1.03)</f>
        <v>5567217.0324</v>
      </c>
      <c r="L34" s="40">
        <f>SUM(J34*1.03)</f>
        <v>5615461.4599</v>
      </c>
      <c r="M34" s="33"/>
    </row>
    <row r="35" spans="1:13" ht="15">
      <c r="A35" s="32"/>
      <c r="B35" s="36" t="s">
        <v>34</v>
      </c>
      <c r="C35" s="40">
        <v>1560619.89</v>
      </c>
      <c r="D35" s="40">
        <v>1418633</v>
      </c>
      <c r="E35" s="40">
        <v>1499782</v>
      </c>
      <c r="F35" s="40">
        <v>2233237</v>
      </c>
      <c r="G35" s="40">
        <v>2556240</v>
      </c>
      <c r="H35" s="40">
        <v>2147851</v>
      </c>
      <c r="I35" s="40">
        <f>SUM(G35*1.03)</f>
        <v>2632927.2</v>
      </c>
      <c r="J35" s="40">
        <f>SUM(I35*1.03)</f>
        <v>2711915.0160000003</v>
      </c>
      <c r="K35" s="40">
        <f>SUM(J35*1.03)</f>
        <v>2793272.4664800004</v>
      </c>
      <c r="L35" s="40">
        <f>SUM(K35*1.03)</f>
        <v>2877070.6404744005</v>
      </c>
      <c r="M35" s="33"/>
    </row>
    <row r="36" spans="1:13" ht="15">
      <c r="A36" s="32"/>
      <c r="B36" s="36" t="s">
        <v>35</v>
      </c>
      <c r="C36" s="40">
        <v>16766000</v>
      </c>
      <c r="D36" s="40">
        <v>16766000</v>
      </c>
      <c r="E36" s="40">
        <v>16766000</v>
      </c>
      <c r="F36" s="40">
        <v>16766000</v>
      </c>
      <c r="G36" s="40">
        <v>16766000</v>
      </c>
      <c r="H36" s="40">
        <v>16766000</v>
      </c>
      <c r="I36" s="40">
        <v>16766000</v>
      </c>
      <c r="J36" s="40">
        <v>16766000</v>
      </c>
      <c r="K36" s="40">
        <v>16766000</v>
      </c>
      <c r="L36" s="40">
        <v>16766000</v>
      </c>
      <c r="M36" s="33"/>
    </row>
    <row r="37" spans="1:13" ht="15">
      <c r="A37" s="32"/>
      <c r="B37" s="36" t="s">
        <v>36</v>
      </c>
      <c r="C37" s="40">
        <v>13536080</v>
      </c>
      <c r="D37" s="40">
        <v>13583871</v>
      </c>
      <c r="E37" s="40">
        <v>13482722</v>
      </c>
      <c r="F37" s="40">
        <v>3798551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33"/>
    </row>
    <row r="38" spans="1:13" ht="15">
      <c r="A38" s="32"/>
      <c r="B38" s="36" t="s">
        <v>37</v>
      </c>
      <c r="C38" s="40">
        <v>4342201</v>
      </c>
      <c r="D38" s="40">
        <v>7149681.8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33"/>
    </row>
    <row r="39" spans="1:13" ht="15">
      <c r="A39" s="32"/>
      <c r="B39" s="36" t="s">
        <v>38</v>
      </c>
      <c r="C39" s="43">
        <v>16397702.07</v>
      </c>
      <c r="D39" s="43">
        <v>16770168.7</v>
      </c>
      <c r="E39" s="43">
        <v>17603737</v>
      </c>
      <c r="F39" s="43">
        <v>18935179</v>
      </c>
      <c r="G39" s="43">
        <v>19160500</v>
      </c>
      <c r="H39" s="43">
        <v>19321774</v>
      </c>
      <c r="I39" s="40">
        <f>SUM(H39*1.03)</f>
        <v>19901427.22</v>
      </c>
      <c r="J39" s="40">
        <f>SUM(I39*1.03)</f>
        <v>20498470.0366</v>
      </c>
      <c r="K39" s="40">
        <f>SUM(J39*1.03)</f>
        <v>21113424.137698002</v>
      </c>
      <c r="L39" s="40">
        <f>SUM(K39*1.03)</f>
        <v>21746826.86182894</v>
      </c>
      <c r="M39" s="33"/>
    </row>
    <row r="40" spans="1:13" ht="15">
      <c r="A40" s="32"/>
      <c r="B40" s="36" t="s">
        <v>39</v>
      </c>
      <c r="C40" s="43"/>
      <c r="D40" s="43"/>
      <c r="E40" s="43"/>
      <c r="F40" s="43">
        <v>7068993</v>
      </c>
      <c r="G40" s="44">
        <v>0</v>
      </c>
      <c r="H40" s="44">
        <v>0</v>
      </c>
      <c r="I40" s="44">
        <v>0</v>
      </c>
      <c r="J40" s="40">
        <v>0</v>
      </c>
      <c r="K40" s="40">
        <v>0</v>
      </c>
      <c r="L40" s="40">
        <v>0</v>
      </c>
      <c r="M40" s="33"/>
    </row>
    <row r="41" spans="1:13" ht="15">
      <c r="A41" s="32"/>
      <c r="B41" s="36" t="s">
        <v>40</v>
      </c>
      <c r="C41" s="43">
        <v>484634.9</v>
      </c>
      <c r="D41" s="43">
        <v>598634.14</v>
      </c>
      <c r="E41" s="43">
        <v>745526</v>
      </c>
      <c r="F41" s="43">
        <v>698545</v>
      </c>
      <c r="G41" s="43">
        <v>200000</v>
      </c>
      <c r="H41" s="43">
        <v>200000</v>
      </c>
      <c r="I41" s="43">
        <v>200000</v>
      </c>
      <c r="J41" s="43">
        <v>200000</v>
      </c>
      <c r="K41" s="43">
        <v>200000</v>
      </c>
      <c r="L41" s="43">
        <v>200000</v>
      </c>
      <c r="M41" s="33"/>
    </row>
    <row r="42" spans="1:13" ht="15">
      <c r="A42" s="32"/>
      <c r="B42" s="36" t="s">
        <v>41</v>
      </c>
      <c r="C42" s="43">
        <v>1897947.6</v>
      </c>
      <c r="D42" s="43">
        <v>1097091</v>
      </c>
      <c r="E42" s="43">
        <v>1896805</v>
      </c>
      <c r="F42" s="43">
        <v>2500000</v>
      </c>
      <c r="G42" s="43">
        <v>2000000</v>
      </c>
      <c r="H42" s="43">
        <v>2000000</v>
      </c>
      <c r="I42" s="43">
        <v>2000000</v>
      </c>
      <c r="J42" s="43">
        <v>2000000</v>
      </c>
      <c r="K42" s="43">
        <v>2000000</v>
      </c>
      <c r="L42" s="43">
        <v>2000000</v>
      </c>
      <c r="M42" s="33"/>
    </row>
    <row r="43" spans="1:13" ht="15">
      <c r="A43" s="32"/>
      <c r="B43" s="36" t="s">
        <v>42</v>
      </c>
      <c r="C43" s="40">
        <f>32323004-23542223-17455702+873342-717081</f>
        <v>-8518660</v>
      </c>
      <c r="D43" s="40">
        <v>1599654</v>
      </c>
      <c r="E43" s="40">
        <f>3024229-356740.65-167214</f>
        <v>2500274.35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33"/>
    </row>
    <row r="44" spans="1:13" ht="15.75">
      <c r="A44" s="32"/>
      <c r="B44" s="45" t="s">
        <v>43</v>
      </c>
      <c r="C44" s="40">
        <f aca="true" t="shared" si="5" ref="C44:L44">SUM(C29:C43)</f>
        <v>226147067.7</v>
      </c>
      <c r="D44" s="40">
        <f t="shared" si="5"/>
        <v>211108161.64</v>
      </c>
      <c r="E44" s="40">
        <f t="shared" si="5"/>
        <v>202302154.35</v>
      </c>
      <c r="F44" s="40">
        <f t="shared" si="5"/>
        <v>232092196</v>
      </c>
      <c r="G44" s="40">
        <f t="shared" si="5"/>
        <v>227587189</v>
      </c>
      <c r="H44" s="40">
        <f t="shared" si="5"/>
        <v>222134991</v>
      </c>
      <c r="I44" s="40">
        <f t="shared" si="5"/>
        <v>224951731.54000002</v>
      </c>
      <c r="J44" s="40">
        <f t="shared" si="5"/>
        <v>228565169.0013</v>
      </c>
      <c r="K44" s="40">
        <f t="shared" si="5"/>
        <v>232194820.47673902</v>
      </c>
      <c r="L44" s="40">
        <f t="shared" si="5"/>
        <v>236015210.1117942</v>
      </c>
      <c r="M44" s="33"/>
    </row>
    <row r="45" spans="1:13" ht="16.5" thickBot="1">
      <c r="A45" s="32"/>
      <c r="B45" s="4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3"/>
    </row>
    <row r="46" spans="1:13" ht="16.5" thickBot="1">
      <c r="A46" s="32"/>
      <c r="B46" s="16" t="s">
        <v>44</v>
      </c>
      <c r="C46" s="17">
        <f aca="true" t="shared" si="6" ref="C46:L46">C25-C44</f>
        <v>40841664.30000001</v>
      </c>
      <c r="D46" s="17">
        <f t="shared" si="6"/>
        <v>40865721.660000026</v>
      </c>
      <c r="E46" s="17">
        <f t="shared" si="6"/>
        <v>51478304.31000003</v>
      </c>
      <c r="F46" s="17">
        <f t="shared" si="6"/>
        <v>34149969.31000003</v>
      </c>
      <c r="G46" s="17">
        <f t="shared" si="6"/>
        <v>20596247.310000032</v>
      </c>
      <c r="H46" s="17">
        <f t="shared" si="6"/>
        <v>8991457.310000032</v>
      </c>
      <c r="I46" s="17">
        <f t="shared" si="6"/>
        <v>-948748.2299999893</v>
      </c>
      <c r="J46" s="17">
        <f t="shared" si="6"/>
        <v>-12881457.231299996</v>
      </c>
      <c r="K46" s="17">
        <f t="shared" si="6"/>
        <v>-26550735.708039016</v>
      </c>
      <c r="L46" s="17">
        <f t="shared" si="6"/>
        <v>-42129542.08403319</v>
      </c>
      <c r="M46" s="33"/>
    </row>
    <row r="47" spans="1:13" ht="15.75">
      <c r="A47" s="32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3"/>
    </row>
    <row r="48" spans="1:13" ht="15.75">
      <c r="A48" s="32"/>
      <c r="B48" s="39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3"/>
    </row>
    <row r="49" spans="1:13" ht="9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</row>
    <row r="50" spans="2:12" ht="12.7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12.75"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8">
      <c r="B52" s="7"/>
      <c r="C52" s="11"/>
      <c r="D52" s="11"/>
      <c r="E52" s="11"/>
      <c r="G52" s="1"/>
      <c r="H52" s="11"/>
      <c r="I52" s="11"/>
      <c r="J52" s="11"/>
      <c r="K52" s="11"/>
      <c r="L52" s="11"/>
    </row>
    <row r="53" spans="2:12" ht="17.25" customHeight="1">
      <c r="B53" s="7"/>
      <c r="C53" s="22"/>
      <c r="E53" s="22"/>
      <c r="G53" s="1"/>
      <c r="H53" s="7"/>
      <c r="I53" s="7"/>
      <c r="J53" s="7"/>
      <c r="K53" s="7"/>
      <c r="L53" s="7"/>
    </row>
    <row r="54" spans="3:6" ht="12" customHeight="1">
      <c r="C54" s="22"/>
      <c r="E54" s="22"/>
      <c r="F54" s="1"/>
    </row>
    <row r="55" spans="3:5" ht="11.25" customHeight="1">
      <c r="C55" s="22"/>
      <c r="E55" s="22"/>
    </row>
    <row r="56" spans="3:5" ht="11.25" customHeight="1">
      <c r="C56" s="22"/>
      <c r="E56" s="22"/>
    </row>
    <row r="57" spans="3:5" ht="11.25" customHeight="1">
      <c r="C57" s="22"/>
      <c r="E57" s="22"/>
    </row>
    <row r="58" spans="3:5" ht="11.25" customHeight="1">
      <c r="C58" s="22"/>
      <c r="E58" s="22"/>
    </row>
    <row r="59" spans="3:5" ht="11.25" customHeight="1">
      <c r="C59" s="22"/>
      <c r="E59" s="22"/>
    </row>
    <row r="60" spans="3:5" ht="11.25" customHeight="1">
      <c r="C60" s="22"/>
      <c r="E60" s="22"/>
    </row>
    <row r="61" spans="3:5" ht="11.25" customHeight="1">
      <c r="C61" s="22"/>
      <c r="E61" s="22"/>
    </row>
    <row r="62" spans="3:5" ht="11.25" customHeight="1">
      <c r="C62" s="22"/>
      <c r="E62" s="22"/>
    </row>
    <row r="63" spans="3:5" ht="11.25" customHeight="1">
      <c r="C63" s="22"/>
      <c r="E63" s="22"/>
    </row>
    <row r="64" spans="3:5" ht="11.25" customHeight="1">
      <c r="C64" s="22"/>
      <c r="E64" s="22"/>
    </row>
    <row r="65" ht="12.75">
      <c r="B65" t="s">
        <v>0</v>
      </c>
    </row>
    <row r="69" ht="12.75">
      <c r="C69" s="23"/>
    </row>
    <row r="70" ht="12.75">
      <c r="C70" s="23"/>
    </row>
    <row r="71" ht="12.75">
      <c r="C71" s="23"/>
    </row>
    <row r="72" ht="12.75">
      <c r="C72" s="24"/>
    </row>
    <row r="73" ht="12.75">
      <c r="C73" s="25"/>
    </row>
    <row r="74" spans="3:4" ht="14.25">
      <c r="C74" s="25"/>
      <c r="D74" s="27"/>
    </row>
    <row r="75" ht="12.75">
      <c r="C75" s="23"/>
    </row>
    <row r="76" ht="12.75">
      <c r="C76" s="25"/>
    </row>
    <row r="77" ht="12.75">
      <c r="C77" s="25"/>
    </row>
    <row r="78" ht="12.75">
      <c r="C78" s="25"/>
    </row>
    <row r="81" ht="12.75">
      <c r="C81" s="23"/>
    </row>
    <row r="82" ht="12.75">
      <c r="C82" s="24"/>
    </row>
    <row r="83" ht="12.75">
      <c r="C83" s="25"/>
    </row>
    <row r="84" ht="12.75">
      <c r="C84" s="23"/>
    </row>
    <row r="85" ht="12.75">
      <c r="C85" s="25"/>
    </row>
  </sheetData>
  <mergeCells count="4">
    <mergeCell ref="B2:L2"/>
    <mergeCell ref="B3:L3"/>
    <mergeCell ref="B4:L4"/>
    <mergeCell ref="B5:L5"/>
  </mergeCells>
  <printOptions verticalCentered="1"/>
  <pageMargins left="0.22" right="0.31" top="0.52" bottom="0.51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8">
      <pane xSplit="1" ySplit="1" topLeftCell="E33" activePane="bottomRight" state="frozen"/>
      <selection pane="topLeft" activeCell="A8" sqref="A8"/>
      <selection pane="topRight" activeCell="B8" sqref="B8"/>
      <selection pane="bottomLeft" activeCell="A9" sqref="A9"/>
      <selection pane="bottomRight" activeCell="A8" sqref="A1:IV16384"/>
    </sheetView>
  </sheetViews>
  <sheetFormatPr defaultColWidth="9.140625" defaultRowHeight="12.75"/>
  <cols>
    <col min="1" max="1" width="48.421875" style="0" bestFit="1" customWidth="1"/>
    <col min="2" max="2" width="17.8515625" style="0" customWidth="1"/>
    <col min="3" max="3" width="17.421875" style="0" customWidth="1"/>
    <col min="4" max="4" width="17.57421875" style="0" customWidth="1"/>
    <col min="5" max="5" width="16.140625" style="0" bestFit="1" customWidth="1"/>
    <col min="6" max="6" width="17.00390625" style="0" customWidth="1"/>
    <col min="7" max="7" width="17.8515625" style="0" customWidth="1"/>
    <col min="8" max="8" width="17.28125" style="0" customWidth="1"/>
    <col min="9" max="9" width="16.140625" style="0" customWidth="1"/>
    <col min="10" max="10" width="16.7109375" style="0" customWidth="1"/>
    <col min="11" max="11" width="14.8515625" style="0" bestFit="1" customWidth="1"/>
  </cols>
  <sheetData>
    <row r="1" spans="5:11" ht="18">
      <c r="E1" s="1"/>
      <c r="J1" s="2"/>
      <c r="K1" s="1"/>
    </row>
    <row r="2" spans="1:11" ht="15">
      <c r="A2" s="3"/>
      <c r="B2" s="3"/>
      <c r="F2" s="4"/>
      <c r="G2" s="3"/>
      <c r="H2" s="3"/>
      <c r="I2" s="5"/>
      <c r="J2" s="3"/>
      <c r="K2" s="3"/>
    </row>
    <row r="3" spans="1:11" ht="15">
      <c r="A3" s="3"/>
      <c r="B3" s="3"/>
      <c r="F3" s="4"/>
      <c r="G3" s="3"/>
      <c r="H3" s="3"/>
      <c r="I3" s="3"/>
      <c r="J3" s="3"/>
      <c r="K3" s="3"/>
    </row>
    <row r="4" spans="1:11" ht="15">
      <c r="A4" s="3"/>
      <c r="B4" s="3"/>
      <c r="F4" s="6"/>
      <c r="G4" s="3"/>
      <c r="H4" s="3"/>
      <c r="I4" s="3"/>
      <c r="J4" s="3"/>
      <c r="K4" s="3"/>
    </row>
    <row r="5" spans="1:11" ht="15">
      <c r="A5" s="3"/>
      <c r="B5" s="3"/>
      <c r="C5" s="3"/>
      <c r="D5" s="5"/>
      <c r="E5" s="3"/>
      <c r="F5" s="3"/>
      <c r="G5" s="3"/>
      <c r="H5" s="3"/>
      <c r="I5" s="3"/>
      <c r="J5" s="3"/>
      <c r="K5" s="3"/>
    </row>
    <row r="6" spans="1:11" ht="15">
      <c r="A6" s="3"/>
      <c r="B6" s="3"/>
      <c r="C6" s="5"/>
      <c r="D6" s="3"/>
      <c r="E6" s="3"/>
      <c r="F6" s="3"/>
      <c r="G6" s="3"/>
      <c r="H6" s="3"/>
      <c r="I6" s="3"/>
      <c r="J6" s="3"/>
      <c r="K6" s="3"/>
    </row>
    <row r="7" spans="1:11" ht="1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9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0" ht="12" customHeight="1">
      <c r="A10" s="7"/>
      <c r="B10" s="12"/>
      <c r="C10" s="12"/>
      <c r="D10" s="12"/>
      <c r="E10" s="12"/>
      <c r="F10" s="12"/>
      <c r="G10" s="12"/>
      <c r="H10" s="12"/>
      <c r="I10" s="12"/>
      <c r="J10" s="12"/>
    </row>
    <row r="11" spans="1:8" ht="15.75">
      <c r="A11" s="10"/>
      <c r="B11" s="11"/>
      <c r="C11" s="11"/>
      <c r="D11" s="11"/>
      <c r="E11" s="11"/>
      <c r="F11" s="11"/>
      <c r="G11" s="11"/>
      <c r="H11" s="11"/>
    </row>
    <row r="12" spans="1:11" ht="15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" customHeight="1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 customHeight="1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" customHeight="1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.75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>
      <c r="A28" s="7"/>
      <c r="B28" s="11"/>
      <c r="C28" s="11"/>
      <c r="D28" s="11"/>
      <c r="E28" s="13"/>
      <c r="F28" s="11"/>
      <c r="G28" s="11"/>
      <c r="H28" s="11"/>
      <c r="I28" s="11"/>
      <c r="J28" s="11"/>
      <c r="K28" s="11"/>
    </row>
    <row r="29" spans="1:11" ht="15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7"/>
      <c r="B42" s="14"/>
      <c r="C42" s="14"/>
      <c r="D42" s="14"/>
      <c r="E42" s="14"/>
      <c r="F42" s="14"/>
      <c r="G42" s="14"/>
      <c r="H42" s="14"/>
      <c r="I42" s="11"/>
      <c r="J42" s="11"/>
      <c r="K42" s="11"/>
    </row>
    <row r="43" spans="1:11" ht="15">
      <c r="A43" s="7"/>
      <c r="B43" s="14"/>
      <c r="C43" s="14"/>
      <c r="D43" s="14"/>
      <c r="E43" s="14"/>
      <c r="F43" s="26"/>
      <c r="G43" s="26"/>
      <c r="H43" s="26"/>
      <c r="I43" s="11"/>
      <c r="J43" s="11"/>
      <c r="K43" s="11"/>
    </row>
    <row r="44" spans="1:11" ht="15">
      <c r="A44" s="7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7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75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6.5" thickBot="1">
      <c r="A49" s="15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6.5" thickBo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ht="12.75">
      <c r="A51" s="18"/>
    </row>
    <row r="52" spans="1:11" ht="12.7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8">
      <c r="A54" s="7"/>
      <c r="B54" s="11"/>
      <c r="C54" s="11"/>
      <c r="D54" s="11"/>
      <c r="F54" s="1"/>
      <c r="G54" s="11"/>
      <c r="H54" s="11"/>
      <c r="I54" s="11"/>
      <c r="J54" s="11"/>
      <c r="K54" s="11"/>
    </row>
    <row r="55" spans="1:11" ht="17.25" customHeight="1">
      <c r="A55" s="7"/>
      <c r="B55" s="22"/>
      <c r="D55" s="22"/>
      <c r="F55" s="1"/>
      <c r="G55" s="7"/>
      <c r="H55" s="7"/>
      <c r="I55" s="7"/>
      <c r="J55" s="7"/>
      <c r="K55" s="7"/>
    </row>
    <row r="56" spans="2:5" ht="12" customHeight="1">
      <c r="B56" s="22"/>
      <c r="D56" s="22"/>
      <c r="E56" s="1"/>
    </row>
    <row r="57" spans="2:4" ht="11.25" customHeight="1">
      <c r="B57" s="22"/>
      <c r="D57" s="22"/>
    </row>
    <row r="62" ht="12.75">
      <c r="B62" s="23"/>
    </row>
    <row r="63" ht="12.75">
      <c r="B63" s="23"/>
    </row>
    <row r="64" ht="12.75">
      <c r="B64" s="23"/>
    </row>
    <row r="65" ht="12.75">
      <c r="B65" s="24"/>
    </row>
    <row r="66" ht="12.75">
      <c r="B66" s="25"/>
    </row>
    <row r="67" spans="2:3" ht="14.25">
      <c r="B67" s="25"/>
      <c r="C67" s="27"/>
    </row>
    <row r="68" ht="12.75">
      <c r="B68" s="23"/>
    </row>
    <row r="69" ht="12.75">
      <c r="B69" s="25"/>
    </row>
    <row r="70" ht="12.75">
      <c r="B70" s="25"/>
    </row>
    <row r="71" ht="12.75">
      <c r="B71" s="25"/>
    </row>
    <row r="74" ht="12.75">
      <c r="B74" s="23"/>
    </row>
    <row r="75" ht="12.75">
      <c r="B75" s="24"/>
    </row>
    <row r="76" ht="12.75">
      <c r="B76" s="25"/>
    </row>
    <row r="77" ht="12.75">
      <c r="B77" s="23"/>
    </row>
    <row r="78" ht="12.75">
      <c r="B78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7">
      <selection activeCell="A7" sqref="A1:IV16384"/>
    </sheetView>
  </sheetViews>
  <sheetFormatPr defaultColWidth="9.140625" defaultRowHeight="12.75"/>
  <cols>
    <col min="1" max="1" width="50.421875" style="0" customWidth="1"/>
    <col min="2" max="2" width="9.28125" style="0" customWidth="1"/>
    <col min="3" max="3" width="11.28125" style="0" bestFit="1" customWidth="1"/>
    <col min="4" max="5" width="14.8515625" style="0" customWidth="1"/>
    <col min="6" max="7" width="11.28125" style="0" bestFit="1" customWidth="1"/>
  </cols>
  <sheetData>
    <row r="2" ht="14.25">
      <c r="A2" s="3"/>
    </row>
    <row r="3" ht="14.25">
      <c r="A3" s="3"/>
    </row>
    <row r="4" ht="14.25">
      <c r="A4" s="3"/>
    </row>
    <row r="5" ht="14.25">
      <c r="A5" s="3"/>
    </row>
    <row r="6" ht="14.25">
      <c r="A6" s="3"/>
    </row>
    <row r="7" spans="1:7" ht="15">
      <c r="A7" s="7"/>
      <c r="B7" s="8"/>
      <c r="C7" s="8"/>
      <c r="D7" s="8"/>
      <c r="E7" s="8"/>
      <c r="F7" s="8"/>
      <c r="G7" s="8"/>
    </row>
    <row r="8" spans="1:7" ht="15">
      <c r="A8" s="9"/>
      <c r="B8" s="8"/>
      <c r="C8" s="8"/>
      <c r="D8" s="8"/>
      <c r="E8" s="8"/>
      <c r="F8" s="8"/>
      <c r="G8" s="8"/>
    </row>
    <row r="9" spans="1:7" ht="15.75">
      <c r="A9" s="10"/>
      <c r="B9" s="28"/>
      <c r="C9" s="28"/>
      <c r="D9" s="28"/>
      <c r="E9" s="28"/>
      <c r="F9" s="28"/>
      <c r="G9" s="28"/>
    </row>
    <row r="10" spans="1:7" ht="15">
      <c r="A10" s="7"/>
      <c r="B10" s="28"/>
      <c r="C10" s="28"/>
      <c r="D10" s="28"/>
      <c r="E10" s="28"/>
      <c r="F10" s="28"/>
      <c r="G10" s="28"/>
    </row>
    <row r="11" spans="1:7" ht="15.75">
      <c r="A11" s="10"/>
      <c r="B11" s="28"/>
      <c r="C11" s="28"/>
      <c r="D11" s="28"/>
      <c r="E11" s="28"/>
      <c r="F11" s="28"/>
      <c r="G11" s="28"/>
    </row>
    <row r="12" spans="1:7" ht="15">
      <c r="A12" s="7"/>
      <c r="B12" s="28"/>
      <c r="C12" s="28"/>
      <c r="D12" s="28"/>
      <c r="E12" s="28"/>
      <c r="F12" s="28"/>
      <c r="G12" s="28"/>
    </row>
    <row r="13" spans="1:7" ht="15">
      <c r="A13" s="7"/>
      <c r="B13" s="28"/>
      <c r="C13" s="28"/>
      <c r="D13" s="28"/>
      <c r="E13" s="28"/>
      <c r="F13" s="28"/>
      <c r="G13" s="28"/>
    </row>
    <row r="14" spans="1:7" ht="15">
      <c r="A14" s="7"/>
      <c r="B14" s="28"/>
      <c r="C14" s="28"/>
      <c r="D14" s="28"/>
      <c r="E14" s="28"/>
      <c r="F14" s="28"/>
      <c r="G14" s="28"/>
    </row>
    <row r="15" spans="1:7" ht="15">
      <c r="A15" s="7"/>
      <c r="B15" s="28"/>
      <c r="C15" s="28"/>
      <c r="D15" s="28"/>
      <c r="E15" s="28"/>
      <c r="F15" s="28"/>
      <c r="G15" s="28"/>
    </row>
    <row r="16" spans="1:7" ht="15">
      <c r="A16" s="7"/>
      <c r="B16" s="28"/>
      <c r="C16" s="28"/>
      <c r="D16" s="28"/>
      <c r="E16" s="28"/>
      <c r="F16" s="28"/>
      <c r="G16" s="28"/>
    </row>
    <row r="17" spans="1:7" ht="15">
      <c r="A17" s="7"/>
      <c r="B17" s="28"/>
      <c r="C17" s="28"/>
      <c r="D17" s="28"/>
      <c r="E17" s="28"/>
      <c r="F17" s="28"/>
      <c r="G17" s="28"/>
    </row>
    <row r="18" spans="1:7" ht="15">
      <c r="A18" s="7"/>
      <c r="B18" s="28"/>
      <c r="C18" s="28"/>
      <c r="D18" s="28"/>
      <c r="E18" s="28"/>
      <c r="F18" s="28"/>
      <c r="G18" s="28"/>
    </row>
    <row r="19" spans="1:7" ht="15">
      <c r="A19" s="7"/>
      <c r="B19" s="28"/>
      <c r="C19" s="28"/>
      <c r="D19" s="28"/>
      <c r="E19" s="28"/>
      <c r="F19" s="28"/>
      <c r="G19" s="28"/>
    </row>
    <row r="20" spans="1:7" ht="15">
      <c r="A20" s="7"/>
      <c r="B20" s="28"/>
      <c r="C20" s="28"/>
      <c r="D20" s="28"/>
      <c r="E20" s="28"/>
      <c r="F20" s="28"/>
      <c r="G20" s="28"/>
    </row>
    <row r="21" spans="1:7" ht="15">
      <c r="A21" s="7"/>
      <c r="B21" s="28"/>
      <c r="C21" s="28"/>
      <c r="D21" s="28"/>
      <c r="E21" s="28"/>
      <c r="F21" s="28"/>
      <c r="G21" s="28"/>
    </row>
    <row r="22" spans="1:7" ht="15.75">
      <c r="A22" s="10"/>
      <c r="B22" s="28"/>
      <c r="C22" s="28"/>
      <c r="D22" s="28"/>
      <c r="E22" s="28"/>
      <c r="F22" s="28"/>
      <c r="G22" s="28"/>
    </row>
    <row r="23" spans="1:7" ht="15">
      <c r="A23" s="7"/>
      <c r="B23" s="28"/>
      <c r="C23" s="28"/>
      <c r="D23" s="28"/>
      <c r="E23" s="28"/>
      <c r="F23" s="28"/>
      <c r="G23" s="28"/>
    </row>
    <row r="24" spans="1:7" ht="15.75">
      <c r="A24" s="10"/>
      <c r="B24" s="28"/>
      <c r="C24" s="28"/>
      <c r="D24" s="28"/>
      <c r="E24" s="28"/>
      <c r="F24" s="28"/>
      <c r="G24" s="28"/>
    </row>
    <row r="25" spans="1:7" ht="15">
      <c r="A25" s="7"/>
      <c r="B25" s="28"/>
      <c r="C25" s="28"/>
      <c r="D25" s="28"/>
      <c r="E25" s="28"/>
      <c r="F25" s="28"/>
      <c r="G25" s="28"/>
    </row>
    <row r="26" spans="1:7" ht="15">
      <c r="A26" s="7"/>
      <c r="B26" s="28"/>
      <c r="C26" s="28"/>
      <c r="D26" s="28"/>
      <c r="E26" s="28"/>
      <c r="F26" s="28"/>
      <c r="G26" s="28"/>
    </row>
    <row r="27" spans="1:7" ht="15.75">
      <c r="A27" s="10"/>
      <c r="B27" s="28"/>
      <c r="C27" s="28"/>
      <c r="D27" s="28"/>
      <c r="E27" s="28"/>
      <c r="F27" s="28"/>
      <c r="G27" s="28"/>
    </row>
    <row r="28" spans="1:7" ht="15">
      <c r="A28" s="7"/>
      <c r="B28" s="28"/>
      <c r="C28" s="28"/>
      <c r="D28" s="28"/>
      <c r="E28" s="28"/>
      <c r="F28" s="28"/>
      <c r="G28" s="28"/>
    </row>
    <row r="29" spans="1:7" ht="15">
      <c r="A29" s="7"/>
      <c r="B29" s="28"/>
      <c r="C29" s="28"/>
      <c r="D29" s="28"/>
      <c r="E29" s="28"/>
      <c r="F29" s="28"/>
      <c r="G29" s="28"/>
    </row>
    <row r="30" spans="1:7" ht="15">
      <c r="A30" s="7"/>
      <c r="B30" s="28"/>
      <c r="C30" s="28"/>
      <c r="D30" s="28"/>
      <c r="E30" s="28"/>
      <c r="F30" s="28"/>
      <c r="G30" s="28"/>
    </row>
    <row r="31" spans="1:7" ht="15">
      <c r="A31" s="7"/>
      <c r="B31" s="28"/>
      <c r="C31" s="28"/>
      <c r="D31" s="28"/>
      <c r="E31" s="28"/>
      <c r="F31" s="28"/>
      <c r="G31" s="28"/>
    </row>
    <row r="32" spans="1:7" ht="15">
      <c r="A32" s="7"/>
      <c r="B32" s="28"/>
      <c r="C32" s="28"/>
      <c r="D32" s="28"/>
      <c r="E32" s="28"/>
      <c r="F32" s="28"/>
      <c r="G32" s="28"/>
    </row>
    <row r="33" spans="1:7" ht="15">
      <c r="A33" s="7"/>
      <c r="B33" s="28"/>
      <c r="C33" s="28"/>
      <c r="D33" s="28"/>
      <c r="E33" s="28"/>
      <c r="F33" s="28"/>
      <c r="G33" s="28"/>
    </row>
    <row r="34" spans="1:7" ht="15">
      <c r="A34" s="7"/>
      <c r="B34" s="28"/>
      <c r="C34" s="28"/>
      <c r="D34" s="28"/>
      <c r="E34" s="28"/>
      <c r="F34" s="28"/>
      <c r="G34" s="28"/>
    </row>
    <row r="35" spans="1:7" ht="15">
      <c r="A35" s="7"/>
      <c r="B35" s="28"/>
      <c r="C35" s="28"/>
      <c r="D35" s="28"/>
      <c r="E35" s="28"/>
      <c r="F35" s="28"/>
      <c r="G35" s="28"/>
    </row>
    <row r="36" spans="1:7" ht="15">
      <c r="A36" s="7"/>
      <c r="B36" s="28"/>
      <c r="C36" s="28"/>
      <c r="D36" s="28"/>
      <c r="E36" s="28"/>
      <c r="F36" s="28"/>
      <c r="G36" s="28"/>
    </row>
    <row r="37" spans="1:7" ht="15">
      <c r="A37" s="7"/>
      <c r="B37" s="28"/>
      <c r="C37" s="28"/>
      <c r="D37" s="28"/>
      <c r="E37" s="28"/>
      <c r="F37" s="28"/>
      <c r="G37" s="28"/>
    </row>
    <row r="38" spans="1:7" ht="15">
      <c r="A38" s="7"/>
      <c r="B38" s="28"/>
      <c r="C38" s="28"/>
      <c r="D38" s="28"/>
      <c r="E38" s="28"/>
      <c r="F38" s="28"/>
      <c r="G38" s="28"/>
    </row>
    <row r="39" spans="1:7" ht="15">
      <c r="A39" s="7"/>
      <c r="B39" s="28"/>
      <c r="C39" s="28"/>
      <c r="D39" s="28"/>
      <c r="E39" s="28"/>
      <c r="F39" s="28"/>
      <c r="G39" s="28"/>
    </row>
    <row r="40" spans="1:7" ht="15">
      <c r="A40" s="7"/>
      <c r="B40" s="28"/>
      <c r="C40" s="28"/>
      <c r="D40" s="28"/>
      <c r="E40" s="28"/>
      <c r="F40" s="28"/>
      <c r="G40" s="28"/>
    </row>
    <row r="41" spans="1:7" ht="15">
      <c r="A41" s="7"/>
      <c r="B41" s="28"/>
      <c r="C41" s="28"/>
      <c r="D41" s="28"/>
      <c r="E41" s="28"/>
      <c r="F41" s="28"/>
      <c r="G41" s="28"/>
    </row>
    <row r="42" spans="1:7" ht="15">
      <c r="A42" s="7"/>
      <c r="B42" s="28"/>
      <c r="C42" s="28"/>
      <c r="D42" s="28"/>
      <c r="E42" s="28"/>
      <c r="F42" s="28"/>
      <c r="G42" s="28"/>
    </row>
    <row r="43" spans="1:7" ht="15">
      <c r="A43" s="7"/>
      <c r="B43" s="28"/>
      <c r="C43" s="28"/>
      <c r="D43" s="28"/>
      <c r="E43" s="28"/>
      <c r="F43" s="28"/>
      <c r="G43" s="28"/>
    </row>
    <row r="44" spans="1:7" ht="15">
      <c r="A44" s="7"/>
      <c r="B44" s="28"/>
      <c r="C44" s="28"/>
      <c r="D44" s="28"/>
      <c r="E44" s="28"/>
      <c r="F44" s="28"/>
      <c r="G44" s="28"/>
    </row>
    <row r="45" spans="1:7" ht="15">
      <c r="A45" s="7"/>
      <c r="B45" s="28"/>
      <c r="C45" s="28"/>
      <c r="D45" s="28"/>
      <c r="E45" s="28"/>
      <c r="F45" s="28"/>
      <c r="G45" s="28"/>
    </row>
    <row r="46" spans="1:7" ht="15">
      <c r="A46" s="7"/>
      <c r="B46" s="28"/>
      <c r="C46" s="28"/>
      <c r="D46" s="28"/>
      <c r="E46" s="28"/>
      <c r="F46" s="28"/>
      <c r="G46" s="28"/>
    </row>
    <row r="47" spans="1:7" ht="15">
      <c r="A47" s="7"/>
      <c r="B47" s="28"/>
      <c r="C47" s="28"/>
      <c r="D47" s="28"/>
      <c r="E47" s="28"/>
      <c r="F47" s="28"/>
      <c r="G47" s="28"/>
    </row>
    <row r="48" spans="1:7" ht="15.75">
      <c r="A48" s="15"/>
      <c r="B48" s="28"/>
      <c r="C48" s="28"/>
      <c r="D48" s="28"/>
      <c r="E48" s="28"/>
      <c r="F48" s="28"/>
      <c r="G48" s="28"/>
    </row>
    <row r="49" spans="1:7" ht="16.5" thickBot="1">
      <c r="A49" s="15"/>
      <c r="B49" s="28"/>
      <c r="C49" s="28"/>
      <c r="D49" s="28"/>
      <c r="E49" s="28"/>
      <c r="F49" s="28"/>
      <c r="G49" s="28"/>
    </row>
    <row r="50" spans="1:7" ht="16.5" thickBot="1">
      <c r="A50" s="16"/>
      <c r="B50" s="28"/>
      <c r="C50" s="28"/>
      <c r="D50" s="28"/>
      <c r="E50" s="28"/>
      <c r="F50" s="28"/>
      <c r="G50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U4859</dc:creator>
  <cp:keywords/>
  <dc:description/>
  <cp:lastModifiedBy>Governor's Office</cp:lastModifiedBy>
  <cp:lastPrinted>2002-11-13T18:23:26Z</cp:lastPrinted>
  <dcterms:created xsi:type="dcterms:W3CDTF">2002-10-21T15:36:20Z</dcterms:created>
  <dcterms:modified xsi:type="dcterms:W3CDTF">2002-11-15T16:02:30Z</dcterms:modified>
  <cp:category/>
  <cp:version/>
  <cp:contentType/>
  <cp:contentStatus/>
</cp:coreProperties>
</file>